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/>
  <xr:revisionPtr revIDLastSave="0" documentId="13_ncr:1_{98122760-57B2-4BA0-BF3D-584813E0E122}" xr6:coauthVersionLast="45" xr6:coauthVersionMax="45" xr10:uidLastSave="{00000000-0000-0000-0000-000000000000}"/>
  <bookViews>
    <workbookView xWindow="-120" yWindow="-120" windowWidth="20730" windowHeight="11160" activeTab="4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5" l="1"/>
  <c r="C15" i="5"/>
  <c r="D33" i="1"/>
  <c r="D28" i="1"/>
  <c r="D27" i="1"/>
  <c r="C14" i="5" l="1"/>
  <c r="C22" i="5"/>
  <c r="B15" i="5" l="1"/>
  <c r="B14" i="5"/>
  <c r="D21" i="5"/>
  <c r="D14" i="2" l="1"/>
  <c r="D34" i="1"/>
  <c r="F58" i="1" l="1"/>
  <c r="C29" i="1" l="1"/>
  <c r="D29" i="1"/>
  <c r="C8" i="5" l="1"/>
  <c r="C18" i="5"/>
  <c r="D74" i="1" l="1"/>
  <c r="C74" i="1"/>
  <c r="C54" i="1" l="1"/>
  <c r="D54" i="1"/>
  <c r="F47" i="1" l="1"/>
  <c r="D9" i="5" l="1"/>
  <c r="D10" i="5"/>
  <c r="D11" i="5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96" i="1" l="1"/>
  <c r="E9" i="4"/>
  <c r="D24" i="3" l="1"/>
  <c r="F24" i="3" s="1"/>
  <c r="D25" i="2"/>
  <c r="D16" i="2"/>
  <c r="D97" i="1"/>
  <c r="D23" i="2" s="1"/>
  <c r="D27" i="3" l="1"/>
  <c r="C23" i="2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B8" i="5"/>
  <c r="F43" i="3" l="1"/>
  <c r="D12" i="5"/>
  <c r="C20" i="5"/>
  <c r="D20" i="5" s="1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C91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25" i="2" l="1"/>
  <c r="F25" i="2" s="1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D90" i="1" s="1"/>
  <c r="D91" i="1" s="1"/>
  <c r="F99" i="1"/>
  <c r="E99" i="1"/>
  <c r="E93" i="1"/>
  <c r="F26" i="3" l="1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<sst xmlns="http://schemas.openxmlformats.org/spreadsheetml/2006/main" count="264" uniqueCount="197">
  <si>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</si>
  <si>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</si>
  <si>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</si>
  <si>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</si>
  <si>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</si>
  <si>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</si>
  <si>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</si>
  <si>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</si>
  <si>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</si>
  <si>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</si>
  <si>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</si>
  <si>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</si>
  <si>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</si>
  <si>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</si>
  <si>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</si>
  <si>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</si>
  <si>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</si>
  <si>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</si>
  <si>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</si>
  <si>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</si>
  <si>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</si>
  <si>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</si>
  <si>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</si>
  <si>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</si>
  <si>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</si>
  <si>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</si>
  <si>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</si>
  <si>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</si>
  <si>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</si>
  <si>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</si>
  <si>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</si>
  <si>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</si>
  <si>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</si>
  <si>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</si>
  <si>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</si>
  <si>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</si>
  <si>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</si>
  <si>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</si>
  <si>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</si>
  <si>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</si>
  <si>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</si>
  <si>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</si>
  <si>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</si>
  <si>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</si>
  <si>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</si>
  <si>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</si>
  <si>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</si>
  <si>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</si>
  <si>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</si>
  <si>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</si>
  <si>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</si>
  <si>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</si>
  <si>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</si>
  <si>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</si>
  <si>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</si>
  <si>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</si>
  <si>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</si>
  <si>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</si>
  <si>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</si>
  <si>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</si>
  <si>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</si>
  <si>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</si>
  <si>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</si>
  <si>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</si>
  <si>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</si>
  <si>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</si>
  <si>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</si>
  <si>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</si>
  <si>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</si>
  <si>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</si>
  <si>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</si>
  <si>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</si>
  <si>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</si>
  <si>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</si>
  <si>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</si>
  <si>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</si>
  <si>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</si>
  <si>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</si>
  <si>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</si>
  <si>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</si>
  <si>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</si>
  <si>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</si>
  <si>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</si>
  <si>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</si>
  <si>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</si>
  <si>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</si>
  <si>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</si>
  <si>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</si>
  <si>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</si>
  <si>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</si>
  <si>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</si>
  <si>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</si>
  <si>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</si>
  <si>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</si>
  <si>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</si>
  <si>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</si>
  <si>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</si>
  <si>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</si>
  <si>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</si>
  <si>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</si>
  <si>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</si>
  <si>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</si>
  <si>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</si>
  <si>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</si>
  <si>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</si>
  <si>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</si>
  <si>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</si>
  <si>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</si>
  <si>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</si>
  <si>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</si>
  <si>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</si>
  <si>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</si>
  <si>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</si>
  <si>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</si>
  <si>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</si>
  <si>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</si>
  <si>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</si>
  <si>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</si>
  <si>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</si>
  <si>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</si>
  <si>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</si>
  <si>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</si>
  <si>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</si>
  <si>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</si>
  <si>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</si>
  <si>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</si>
  <si>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</si>
  <si>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</si>
  <si>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</si>
  <si>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</si>
  <si>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</si>
  <si>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</si>
  <si>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</si>
  <si>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</si>
  <si>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</si>
  <si>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</si>
  <si>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</si>
  <si>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</si>
  <si>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</si>
  <si>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</si>
  <si>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</si>
  <si>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</si>
  <si>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</si>
  <si>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</si>
  <si>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</si>
  <si>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</si>
  <si>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</si>
  <si>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</si>
  <si>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</si>
  <si>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</si>
  <si>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</si>
  <si>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</si>
  <si>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</si>
  <si>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</si>
  <si>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</si>
  <si>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</si>
  <si>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</si>
  <si>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</si>
  <si>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</si>
  <si>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</si>
  <si>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</si>
  <si>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</si>
  <si>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</si>
  <si>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</si>
  <si>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</si>
  <si>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</si>
  <si>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</si>
  <si>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</si>
  <si>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</si>
  <si>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</si>
  <si>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</si>
  <si>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</si>
  <si>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</si>
  <si>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</si>
  <si>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</si>
  <si>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</si>
  <si>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</si>
  <si>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</si>
  <si>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</si>
  <si>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</si>
  <si>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</si>
  <si>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</si>
  <si>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</si>
  <si>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</si>
  <si>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</si>
  <si>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</si>
  <si>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</si>
  <si>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</si>
  <si>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</si>
  <si>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Військовий збір 5%</t>
  </si>
  <si>
    <t>Директор</t>
  </si>
  <si>
    <t>Михайло ДРАГОМЕРЕЦЬКИЙ</t>
  </si>
  <si>
    <t>за 3 квартал 2025 року</t>
  </si>
  <si>
    <t>Малинської міської ради</t>
  </si>
  <si>
    <t>Додаток 1 до рішення</t>
  </si>
  <si>
    <t>79-ї сесії 8-го скликання</t>
  </si>
  <si>
    <t>від 24.12.2025 № 1605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</si>
</sst>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zoomScale="110" zoomScaleNormal="110" workbookViewId="0">
      <selection activeCell="E1" sqref="B1:F4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7" style="2" customWidth="1"/>
    <col min="4" max="4" width="13.5703125" style="2" customWidth="1"/>
    <col min="5" max="5" width="11.7109375" style="2" customWidth="1"/>
    <col min="6" max="6" width="17.5703125" style="2" customWidth="1"/>
    <col min="7" max="7" width="11.5703125" style="2" customWidth="1"/>
    <col min="8" max="8" width="12.28515625" style="2" customWidth="1"/>
    <col min="9" max="16384" width="8.85546875" style="2"/>
  </cols>
  <sheetData>
    <row r="1" spans="1:7" ht="18.75" x14ac:dyDescent="0.3">
      <c r="A1" s="67"/>
      <c r="B1" s="124"/>
      <c r="D1" s="185"/>
      <c r="F1" s="186" t="s">
        <v>194</v>
      </c>
    </row>
    <row r="2" spans="1:7" ht="18.75" x14ac:dyDescent="0.3">
      <c r="A2" s="67"/>
      <c r="B2" s="187" t="s">
        <v>193</v>
      </c>
      <c r="C2" s="187"/>
      <c r="D2" s="187"/>
      <c r="E2" s="187"/>
      <c r="F2" s="187"/>
    </row>
    <row r="3" spans="1:7" ht="18.75" x14ac:dyDescent="0.3">
      <c r="A3" s="67"/>
      <c r="B3" s="188"/>
      <c r="C3" s="188"/>
      <c r="D3" s="187" t="s">
        <v>195</v>
      </c>
      <c r="E3" s="187"/>
      <c r="F3" s="187"/>
    </row>
    <row r="4" spans="1:7" ht="18.75" x14ac:dyDescent="0.3">
      <c r="A4" s="67"/>
      <c r="B4" s="189"/>
      <c r="C4" s="190"/>
      <c r="D4" s="187" t="s">
        <v>196</v>
      </c>
      <c r="E4" s="187"/>
      <c r="F4" s="187"/>
    </row>
    <row r="5" spans="1:7" ht="18.75" x14ac:dyDescent="0.3">
      <c r="A5" s="135"/>
      <c r="B5" s="136"/>
      <c r="C5" s="137"/>
      <c r="D5" s="148" t="s">
        <v>0</v>
      </c>
      <c r="E5" s="148"/>
      <c r="F5" s="148"/>
      <c r="G5" s="15"/>
    </row>
    <row r="6" spans="1:7" ht="67.5" customHeight="1" x14ac:dyDescent="0.3">
      <c r="A6" s="60" t="s">
        <v>1</v>
      </c>
      <c r="B6" s="126" t="s">
        <v>171</v>
      </c>
      <c r="C6" s="127"/>
      <c r="D6" s="149" t="s">
        <v>2</v>
      </c>
      <c r="E6" s="149"/>
      <c r="F6" s="61" t="s">
        <v>174</v>
      </c>
    </row>
    <row r="7" spans="1:7" ht="83.25" customHeight="1" x14ac:dyDescent="0.3">
      <c r="A7" s="60" t="s">
        <v>3</v>
      </c>
      <c r="B7" s="126" t="s">
        <v>166</v>
      </c>
      <c r="C7" s="127"/>
      <c r="D7" s="149" t="s">
        <v>4</v>
      </c>
      <c r="E7" s="149"/>
      <c r="F7" s="60"/>
    </row>
    <row r="8" spans="1:7" ht="18.75" x14ac:dyDescent="0.3">
      <c r="A8" s="60" t="s">
        <v>5</v>
      </c>
      <c r="B8" s="126" t="s">
        <v>172</v>
      </c>
      <c r="C8" s="127"/>
      <c r="D8" s="149" t="s">
        <v>6</v>
      </c>
      <c r="E8" s="149"/>
      <c r="F8" s="62"/>
    </row>
    <row r="9" spans="1:7" ht="64.5" customHeight="1" x14ac:dyDescent="0.3">
      <c r="A9" s="63" t="s">
        <v>7</v>
      </c>
      <c r="B9" s="126" t="s">
        <v>173</v>
      </c>
      <c r="C9" s="127"/>
      <c r="D9" s="149" t="s">
        <v>8</v>
      </c>
      <c r="E9" s="149"/>
      <c r="F9" s="64" t="s">
        <v>175</v>
      </c>
    </row>
    <row r="10" spans="1:7" ht="18.75" x14ac:dyDescent="0.3">
      <c r="A10" s="60" t="s">
        <v>9</v>
      </c>
      <c r="B10" s="126" t="s">
        <v>167</v>
      </c>
      <c r="C10" s="127"/>
      <c r="D10" s="149" t="s">
        <v>10</v>
      </c>
      <c r="E10" s="149"/>
      <c r="F10" s="52">
        <v>1810900000</v>
      </c>
    </row>
    <row r="11" spans="1:7" ht="18.75" x14ac:dyDescent="0.3">
      <c r="A11" s="60" t="s">
        <v>11</v>
      </c>
      <c r="B11" s="138"/>
      <c r="C11" s="139"/>
      <c r="D11" s="135"/>
      <c r="E11" s="137"/>
      <c r="F11" s="62"/>
    </row>
    <row r="12" spans="1:7" ht="54" customHeight="1" x14ac:dyDescent="0.3">
      <c r="A12" s="63" t="s">
        <v>190</v>
      </c>
      <c r="B12" s="146" t="s">
        <v>191</v>
      </c>
      <c r="C12" s="147"/>
      <c r="D12" s="135"/>
      <c r="E12" s="137"/>
      <c r="F12" s="62"/>
    </row>
    <row r="13" spans="1:7" ht="18.75" x14ac:dyDescent="0.3">
      <c r="A13" s="65"/>
      <c r="B13" s="66"/>
      <c r="C13" s="67"/>
      <c r="D13" s="67"/>
      <c r="E13" s="67"/>
      <c r="F13" s="67"/>
      <c r="G13" s="3"/>
    </row>
    <row r="14" spans="1:7" ht="18.75" x14ac:dyDescent="0.25">
      <c r="A14" s="128" t="s">
        <v>12</v>
      </c>
      <c r="B14" s="128"/>
      <c r="C14" s="128"/>
      <c r="D14" s="128"/>
      <c r="E14" s="128"/>
      <c r="F14" s="128"/>
      <c r="G14" s="3"/>
    </row>
    <row r="15" spans="1:7" ht="41.25" customHeight="1" x14ac:dyDescent="0.25">
      <c r="A15" s="129" t="s">
        <v>176</v>
      </c>
      <c r="B15" s="129"/>
      <c r="C15" s="129"/>
      <c r="D15" s="129"/>
      <c r="E15" s="129"/>
      <c r="F15" s="129"/>
      <c r="G15" s="4"/>
    </row>
    <row r="16" spans="1:7" ht="18.75" x14ac:dyDescent="0.25">
      <c r="A16" s="128" t="s">
        <v>192</v>
      </c>
      <c r="B16" s="128"/>
      <c r="C16" s="128"/>
      <c r="D16" s="128"/>
      <c r="E16" s="128"/>
      <c r="F16" s="128"/>
      <c r="G16" s="4"/>
    </row>
    <row r="17" spans="1:13" ht="18.75" x14ac:dyDescent="0.3">
      <c r="A17" s="68"/>
      <c r="B17" s="66"/>
      <c r="C17" s="67"/>
      <c r="D17" s="67"/>
      <c r="E17" s="67"/>
      <c r="F17" s="68" t="s">
        <v>13</v>
      </c>
      <c r="G17" s="4"/>
    </row>
    <row r="18" spans="1:13" ht="18.75" x14ac:dyDescent="0.25">
      <c r="A18" s="128" t="s">
        <v>14</v>
      </c>
      <c r="B18" s="128"/>
      <c r="C18" s="128"/>
      <c r="D18" s="128"/>
      <c r="E18" s="128"/>
      <c r="F18" s="128"/>
      <c r="G18" s="4"/>
    </row>
    <row r="19" spans="1:13" ht="18.75" x14ac:dyDescent="0.3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25">
      <c r="A20" s="133" t="s">
        <v>15</v>
      </c>
      <c r="B20" s="133" t="s">
        <v>94</v>
      </c>
      <c r="C20" s="130" t="s">
        <v>18</v>
      </c>
      <c r="D20" s="131"/>
      <c r="E20" s="131"/>
      <c r="F20" s="132"/>
      <c r="G20" s="4"/>
    </row>
    <row r="21" spans="1:13" s="7" customFormat="1" ht="36" customHeight="1" x14ac:dyDescent="0.25">
      <c r="A21" s="134"/>
      <c r="B21" s="134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.75" x14ac:dyDescent="0.25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.75" x14ac:dyDescent="0.25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25">
      <c r="A24" s="73" t="s">
        <v>24</v>
      </c>
      <c r="B24" s="71">
        <v>100</v>
      </c>
      <c r="C24" s="78">
        <f>SUM(C25:C28)</f>
        <v>19406.3</v>
      </c>
      <c r="D24" s="78">
        <f>SUM(D25:D28)</f>
        <v>17168</v>
      </c>
      <c r="E24" s="74">
        <f>D24-C24</f>
        <v>-2238.2999999999993</v>
      </c>
      <c r="F24" s="75">
        <f>D24/C24</f>
        <v>0.88466116673451412</v>
      </c>
      <c r="G24" s="4"/>
    </row>
    <row r="25" spans="1:13" ht="18.75" x14ac:dyDescent="0.25">
      <c r="A25" s="76" t="s">
        <v>25</v>
      </c>
      <c r="B25" s="71">
        <v>101</v>
      </c>
      <c r="C25" s="78">
        <v>2136.3000000000002</v>
      </c>
      <c r="D25" s="77">
        <v>2449.6</v>
      </c>
      <c r="E25" s="74">
        <f t="shared" ref="E25:E86" si="0">D25-C25</f>
        <v>313.29999999999973</v>
      </c>
      <c r="F25" s="75">
        <f t="shared" ref="F25:F76" si="1">D25/C25</f>
        <v>1.1466554322894724</v>
      </c>
      <c r="G25" s="4"/>
    </row>
    <row r="26" spans="1:13" ht="18.75" x14ac:dyDescent="0.25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.75" x14ac:dyDescent="0.25">
      <c r="A27" s="76" t="s">
        <v>27</v>
      </c>
      <c r="B27" s="71">
        <v>103</v>
      </c>
      <c r="C27" s="78">
        <v>16188.2</v>
      </c>
      <c r="D27" s="123">
        <f>13542.4</f>
        <v>13542.4</v>
      </c>
      <c r="E27" s="74">
        <f t="shared" si="0"/>
        <v>-2645.8000000000011</v>
      </c>
      <c r="F27" s="75">
        <f t="shared" si="1"/>
        <v>0.83655996343015282</v>
      </c>
      <c r="G27" s="4"/>
    </row>
    <row r="28" spans="1:13" ht="18.75" x14ac:dyDescent="0.25">
      <c r="A28" s="76" t="s">
        <v>28</v>
      </c>
      <c r="B28" s="71">
        <v>104</v>
      </c>
      <c r="C28" s="99">
        <v>1081.8</v>
      </c>
      <c r="D28" s="96">
        <f>937.6+238.4</f>
        <v>1176</v>
      </c>
      <c r="E28" s="80">
        <f>D28-C28</f>
        <v>94.200000000000045</v>
      </c>
      <c r="F28" s="75">
        <f t="shared" si="1"/>
        <v>1.0870770937326679</v>
      </c>
      <c r="G28" s="4"/>
    </row>
    <row r="29" spans="1:13" ht="40.5" customHeight="1" x14ac:dyDescent="0.25">
      <c r="A29" s="73" t="s">
        <v>29</v>
      </c>
      <c r="B29" s="71">
        <v>200</v>
      </c>
      <c r="C29" s="99">
        <f>SUM(C30:C53)</f>
        <v>16838.8</v>
      </c>
      <c r="D29" s="79">
        <f>SUM(D30:D53)</f>
        <v>15362.4</v>
      </c>
      <c r="E29" s="74">
        <f t="shared" si="0"/>
        <v>-1476.3999999999996</v>
      </c>
      <c r="F29" s="75">
        <f t="shared" si="1"/>
        <v>0.91232154310283398</v>
      </c>
      <c r="G29" s="4"/>
    </row>
    <row r="30" spans="1:13" ht="33.75" customHeight="1" x14ac:dyDescent="0.25">
      <c r="A30" s="73" t="s">
        <v>30</v>
      </c>
      <c r="B30" s="71">
        <v>201</v>
      </c>
      <c r="C30" s="78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25">
      <c r="A31" s="73" t="s">
        <v>31</v>
      </c>
      <c r="B31" s="71">
        <v>202</v>
      </c>
      <c r="C31" s="99">
        <v>252.6</v>
      </c>
      <c r="D31" s="72">
        <v>126.9</v>
      </c>
      <c r="E31" s="74">
        <f t="shared" si="0"/>
        <v>-125.69999999999999</v>
      </c>
      <c r="F31" s="75">
        <f t="shared" si="1"/>
        <v>0.50237529691211402</v>
      </c>
      <c r="G31" s="4"/>
    </row>
    <row r="32" spans="1:13" ht="18.75" x14ac:dyDescent="0.25">
      <c r="A32" s="73" t="s">
        <v>32</v>
      </c>
      <c r="B32" s="71">
        <v>203</v>
      </c>
      <c r="C32" s="99">
        <v>846.4</v>
      </c>
      <c r="D32" s="79">
        <v>683.5</v>
      </c>
      <c r="E32" s="74">
        <f t="shared" si="0"/>
        <v>-162.89999999999998</v>
      </c>
      <c r="F32" s="75">
        <f t="shared" si="1"/>
        <v>0.80753780718336488</v>
      </c>
      <c r="G32" s="142"/>
      <c r="H32" s="143"/>
      <c r="I32" s="143"/>
      <c r="J32" s="143"/>
      <c r="K32" s="143"/>
      <c r="L32" s="143"/>
      <c r="M32" s="143"/>
    </row>
    <row r="33" spans="1:21" ht="18.75" x14ac:dyDescent="0.25">
      <c r="A33" s="73" t="s">
        <v>33</v>
      </c>
      <c r="B33" s="71">
        <v>204</v>
      </c>
      <c r="C33" s="99">
        <v>10510</v>
      </c>
      <c r="D33" s="120">
        <f>10604.8+5</f>
        <v>10609.8</v>
      </c>
      <c r="E33" s="74">
        <f t="shared" si="0"/>
        <v>99.799999999999272</v>
      </c>
      <c r="F33" s="75">
        <f t="shared" si="1"/>
        <v>1.0094957183634632</v>
      </c>
      <c r="G33" s="4"/>
    </row>
    <row r="34" spans="1:21" ht="18.75" x14ac:dyDescent="0.25">
      <c r="A34" s="73" t="s">
        <v>34</v>
      </c>
      <c r="B34" s="71">
        <v>205</v>
      </c>
      <c r="C34" s="99">
        <v>2296.4</v>
      </c>
      <c r="D34" s="120">
        <f>2096.8+4</f>
        <v>2100.8000000000002</v>
      </c>
      <c r="E34" s="80">
        <f t="shared" si="0"/>
        <v>-195.59999999999991</v>
      </c>
      <c r="F34" s="75">
        <f t="shared" si="1"/>
        <v>0.91482320153283403</v>
      </c>
      <c r="G34" s="4"/>
    </row>
    <row r="35" spans="1:21" ht="105" customHeight="1" x14ac:dyDescent="0.25">
      <c r="A35" s="73" t="s">
        <v>35</v>
      </c>
      <c r="B35" s="71">
        <v>206</v>
      </c>
      <c r="C35" s="99">
        <v>360.6</v>
      </c>
      <c r="D35" s="72">
        <v>175.4</v>
      </c>
      <c r="E35" s="74">
        <f t="shared" si="0"/>
        <v>-185.20000000000002</v>
      </c>
      <c r="F35" s="75">
        <f t="shared" si="1"/>
        <v>0.48641153632834166</v>
      </c>
      <c r="G35" s="144"/>
      <c r="H35" s="145"/>
      <c r="I35" s="145"/>
      <c r="J35" s="145"/>
      <c r="K35" s="145"/>
      <c r="L35" s="145"/>
      <c r="M35" s="145"/>
      <c r="N35" s="145"/>
    </row>
    <row r="36" spans="1:21" ht="48.75" customHeight="1" x14ac:dyDescent="0.25">
      <c r="A36" s="73" t="s">
        <v>36</v>
      </c>
      <c r="B36" s="71">
        <v>207</v>
      </c>
      <c r="C36" s="78">
        <v>0</v>
      </c>
      <c r="D36" s="72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25">
      <c r="A37" s="73" t="s">
        <v>181</v>
      </c>
      <c r="B37" s="71">
        <v>208</v>
      </c>
      <c r="C37" s="99">
        <v>145.9</v>
      </c>
      <c r="D37" s="72">
        <v>130.6</v>
      </c>
      <c r="E37" s="74">
        <f t="shared" si="0"/>
        <v>-15.300000000000011</v>
      </c>
      <c r="F37" s="75">
        <f t="shared" si="1"/>
        <v>0.89513365318711435</v>
      </c>
      <c r="G37" s="142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</row>
    <row r="38" spans="1:21" ht="26.25" customHeight="1" x14ac:dyDescent="0.25">
      <c r="A38" s="73" t="s">
        <v>38</v>
      </c>
      <c r="B38" s="71">
        <v>209</v>
      </c>
      <c r="C38" s="99">
        <v>0</v>
      </c>
      <c r="D38" s="79">
        <v>-2</v>
      </c>
      <c r="E38" s="80">
        <f t="shared" si="0"/>
        <v>-2</v>
      </c>
      <c r="F38" s="75" t="e">
        <f t="shared" si="1"/>
        <v>#DIV/0!</v>
      </c>
      <c r="G38" s="144"/>
      <c r="H38" s="145"/>
      <c r="I38" s="145"/>
      <c r="J38" s="145"/>
      <c r="K38" s="145"/>
    </row>
    <row r="39" spans="1:21" ht="18.75" x14ac:dyDescent="0.25">
      <c r="A39" s="73" t="s">
        <v>39</v>
      </c>
      <c r="B39" s="71">
        <v>210</v>
      </c>
      <c r="C39" s="99">
        <v>317</v>
      </c>
      <c r="D39" s="79">
        <v>145.9</v>
      </c>
      <c r="E39" s="74">
        <f t="shared" si="0"/>
        <v>-171.1</v>
      </c>
      <c r="F39" s="75">
        <f t="shared" si="1"/>
        <v>0.46025236593059937</v>
      </c>
      <c r="G39" s="4"/>
    </row>
    <row r="40" spans="1:21" ht="18.75" x14ac:dyDescent="0.25">
      <c r="A40" s="73" t="s">
        <v>40</v>
      </c>
      <c r="B40" s="71">
        <v>211</v>
      </c>
      <c r="C40" s="78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.75" x14ac:dyDescent="0.25">
      <c r="A41" s="73" t="s">
        <v>41</v>
      </c>
      <c r="B41" s="71">
        <v>212</v>
      </c>
      <c r="C41" s="78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25">
      <c r="A42" s="73" t="s">
        <v>42</v>
      </c>
      <c r="B42" s="71">
        <v>213</v>
      </c>
      <c r="C42" s="78">
        <v>80</v>
      </c>
      <c r="D42" s="72">
        <v>41.8</v>
      </c>
      <c r="E42" s="74">
        <f t="shared" si="0"/>
        <v>-38.200000000000003</v>
      </c>
      <c r="F42" s="75">
        <f t="shared" si="1"/>
        <v>0.52249999999999996</v>
      </c>
      <c r="G42" s="140"/>
      <c r="H42" s="141"/>
      <c r="I42" s="141"/>
      <c r="J42" s="141"/>
      <c r="K42" s="141"/>
    </row>
    <row r="43" spans="1:21" ht="37.5" customHeight="1" x14ac:dyDescent="0.25">
      <c r="A43" s="73" t="s">
        <v>43</v>
      </c>
      <c r="B43" s="71">
        <v>214</v>
      </c>
      <c r="C43" s="99">
        <v>1146.9000000000001</v>
      </c>
      <c r="D43" s="72">
        <v>799.5</v>
      </c>
      <c r="E43" s="74">
        <f t="shared" si="0"/>
        <v>-347.40000000000009</v>
      </c>
      <c r="F43" s="75">
        <f t="shared" si="1"/>
        <v>0.69709652105676168</v>
      </c>
      <c r="G43" s="140"/>
      <c r="H43" s="141"/>
      <c r="I43" s="141"/>
      <c r="J43" s="141"/>
      <c r="K43" s="141"/>
      <c r="L43" s="141"/>
    </row>
    <row r="44" spans="1:21" ht="18.75" x14ac:dyDescent="0.25">
      <c r="A44" s="73" t="s">
        <v>44</v>
      </c>
      <c r="B44" s="71">
        <v>215</v>
      </c>
      <c r="C44" s="78">
        <v>719.6</v>
      </c>
      <c r="D44" s="72">
        <v>452.2</v>
      </c>
      <c r="E44" s="74">
        <f t="shared" si="0"/>
        <v>-267.40000000000003</v>
      </c>
      <c r="F44" s="75">
        <f t="shared" si="1"/>
        <v>0.62840466926070038</v>
      </c>
      <c r="G44" s="155"/>
      <c r="H44" s="156"/>
      <c r="I44" s="156"/>
      <c r="J44" s="156"/>
      <c r="K44" s="156"/>
      <c r="L44" s="156"/>
    </row>
    <row r="45" spans="1:21" ht="18.75" x14ac:dyDescent="0.25">
      <c r="A45" s="73" t="s">
        <v>45</v>
      </c>
      <c r="B45" s="71">
        <v>216</v>
      </c>
      <c r="C45" s="78">
        <v>78</v>
      </c>
      <c r="D45" s="72">
        <v>60.2</v>
      </c>
      <c r="E45" s="74">
        <f t="shared" si="0"/>
        <v>-17.799999999999997</v>
      </c>
      <c r="F45" s="75">
        <f t="shared" si="1"/>
        <v>0.77179487179487183</v>
      </c>
      <c r="G45" s="51"/>
    </row>
    <row r="46" spans="1:21" ht="18.75" x14ac:dyDescent="0.25">
      <c r="A46" s="73" t="s">
        <v>46</v>
      </c>
      <c r="B46" s="71">
        <v>217</v>
      </c>
      <c r="C46" s="99">
        <v>0</v>
      </c>
      <c r="D46" s="72">
        <v>0</v>
      </c>
      <c r="E46" s="74">
        <f t="shared" si="0"/>
        <v>0</v>
      </c>
      <c r="F46" s="75">
        <v>0</v>
      </c>
    </row>
    <row r="47" spans="1:21" ht="75.75" customHeight="1" x14ac:dyDescent="0.25">
      <c r="A47" s="73" t="s">
        <v>47</v>
      </c>
      <c r="B47" s="71">
        <v>218</v>
      </c>
      <c r="C47" s="99">
        <v>0</v>
      </c>
      <c r="D47" s="72"/>
      <c r="E47" s="74">
        <f>D47-C47</f>
        <v>0</v>
      </c>
      <c r="F47" s="75" t="e">
        <f t="shared" si="1"/>
        <v>#DIV/0!</v>
      </c>
    </row>
    <row r="48" spans="1:21" ht="18.75" x14ac:dyDescent="0.25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.75" x14ac:dyDescent="0.25">
      <c r="A49" s="73" t="s">
        <v>49</v>
      </c>
      <c r="B49" s="71">
        <v>220</v>
      </c>
      <c r="C49" s="99">
        <v>62.5</v>
      </c>
      <c r="D49" s="79">
        <v>22</v>
      </c>
      <c r="E49" s="74">
        <f t="shared" si="0"/>
        <v>-40.5</v>
      </c>
      <c r="F49" s="75">
        <f t="shared" si="1"/>
        <v>0.35199999999999998</v>
      </c>
    </row>
    <row r="50" spans="1:16" ht="18.75" x14ac:dyDescent="0.25">
      <c r="A50" s="73" t="s">
        <v>50</v>
      </c>
      <c r="B50" s="71">
        <v>221</v>
      </c>
      <c r="C50" s="99">
        <v>22.9</v>
      </c>
      <c r="D50" s="72">
        <v>15.8</v>
      </c>
      <c r="E50" s="74">
        <f t="shared" si="0"/>
        <v>-7.0999999999999979</v>
      </c>
      <c r="F50" s="75">
        <f t="shared" si="1"/>
        <v>0.68995633187772931</v>
      </c>
    </row>
    <row r="51" spans="1:16" ht="37.5" customHeight="1" x14ac:dyDescent="0.25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25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25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40"/>
      <c r="H53" s="141"/>
      <c r="I53" s="141"/>
      <c r="J53" s="141"/>
      <c r="K53" s="141"/>
    </row>
    <row r="54" spans="1:16" ht="36.75" customHeight="1" x14ac:dyDescent="0.25">
      <c r="A54" s="73" t="s">
        <v>54</v>
      </c>
      <c r="B54" s="71">
        <v>300</v>
      </c>
      <c r="C54" s="99">
        <f>SUM(C55:C73)+C74</f>
        <v>2546.2999999999997</v>
      </c>
      <c r="D54" s="99">
        <f>SUM(D55:D73)+D74</f>
        <v>2281</v>
      </c>
      <c r="E54" s="80">
        <f t="shared" si="0"/>
        <v>-265.29999999999973</v>
      </c>
      <c r="F54" s="75">
        <f t="shared" si="1"/>
        <v>0.8958096060951185</v>
      </c>
    </row>
    <row r="55" spans="1:16" ht="48" customHeight="1" x14ac:dyDescent="0.25">
      <c r="A55" s="73" t="s">
        <v>55</v>
      </c>
      <c r="B55" s="71">
        <v>301</v>
      </c>
      <c r="C55" s="99">
        <v>49.5</v>
      </c>
      <c r="D55" s="79">
        <v>4.7</v>
      </c>
      <c r="E55" s="74">
        <f t="shared" si="0"/>
        <v>-44.8</v>
      </c>
      <c r="F55" s="75">
        <f t="shared" si="1"/>
        <v>9.494949494949495E-2</v>
      </c>
    </row>
    <row r="56" spans="1:16" ht="40.5" customHeight="1" x14ac:dyDescent="0.25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.75" x14ac:dyDescent="0.25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.75" x14ac:dyDescent="0.25">
      <c r="A58" s="73" t="s">
        <v>58</v>
      </c>
      <c r="B58" s="71">
        <v>304</v>
      </c>
      <c r="C58" s="99">
        <v>4.8</v>
      </c>
      <c r="D58" s="79">
        <v>11</v>
      </c>
      <c r="E58" s="74">
        <f t="shared" si="0"/>
        <v>6.2</v>
      </c>
      <c r="F58" s="75">
        <f t="shared" si="1"/>
        <v>2.291666666666667</v>
      </c>
      <c r="G58" s="140"/>
      <c r="H58" s="141"/>
      <c r="I58" s="141"/>
      <c r="J58" s="141"/>
      <c r="K58" s="141"/>
      <c r="L58" s="141"/>
    </row>
    <row r="59" spans="1:16" ht="18.75" x14ac:dyDescent="0.25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.75" x14ac:dyDescent="0.25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.75" x14ac:dyDescent="0.25">
      <c r="A61" s="73" t="s">
        <v>61</v>
      </c>
      <c r="B61" s="71">
        <v>307</v>
      </c>
      <c r="C61" s="99">
        <v>6.7</v>
      </c>
      <c r="D61" s="72">
        <v>6.1</v>
      </c>
      <c r="E61" s="74">
        <f t="shared" si="0"/>
        <v>-0.60000000000000053</v>
      </c>
      <c r="F61" s="75">
        <f t="shared" si="1"/>
        <v>0.91044776119402981</v>
      </c>
      <c r="G61" s="140"/>
      <c r="H61" s="141"/>
      <c r="I61" s="141"/>
      <c r="J61" s="141"/>
      <c r="K61" s="141"/>
      <c r="L61" s="141"/>
      <c r="M61" s="141"/>
      <c r="N61" s="141"/>
      <c r="O61" s="141"/>
      <c r="P61" s="141"/>
    </row>
    <row r="62" spans="1:16" ht="18.75" x14ac:dyDescent="0.25">
      <c r="A62" s="73" t="s">
        <v>62</v>
      </c>
      <c r="B62" s="71">
        <v>308</v>
      </c>
      <c r="C62" s="99">
        <v>1831.3</v>
      </c>
      <c r="D62" s="121">
        <v>1826.4</v>
      </c>
      <c r="E62" s="74">
        <f t="shared" si="0"/>
        <v>-4.8999999999998636</v>
      </c>
      <c r="F62" s="75">
        <f t="shared" si="1"/>
        <v>0.99732430513842629</v>
      </c>
      <c r="G62" s="51"/>
    </row>
    <row r="63" spans="1:16" ht="18.75" x14ac:dyDescent="0.25">
      <c r="A63" s="73" t="s">
        <v>63</v>
      </c>
      <c r="B63" s="71">
        <v>309</v>
      </c>
      <c r="C63" s="99">
        <v>400.1</v>
      </c>
      <c r="D63" s="120">
        <v>359.2</v>
      </c>
      <c r="E63" s="80">
        <f t="shared" si="0"/>
        <v>-40.900000000000034</v>
      </c>
      <c r="F63" s="75">
        <f t="shared" si="1"/>
        <v>0.89777555611097215</v>
      </c>
    </row>
    <row r="64" spans="1:16" ht="37.5" customHeight="1" x14ac:dyDescent="0.25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25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56.25" x14ac:dyDescent="0.25">
      <c r="A66" s="73" t="s">
        <v>168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15" customHeight="1" x14ac:dyDescent="0.25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.75" x14ac:dyDescent="0.25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25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.75" x14ac:dyDescent="0.25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.75" x14ac:dyDescent="0.25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25">
      <c r="A72" s="73" t="s">
        <v>71</v>
      </c>
      <c r="B72" s="71">
        <v>318</v>
      </c>
      <c r="C72" s="99">
        <v>83.7</v>
      </c>
      <c r="D72" s="72">
        <v>0</v>
      </c>
      <c r="E72" s="74">
        <f t="shared" si="0"/>
        <v>-83.7</v>
      </c>
      <c r="F72" s="75">
        <f t="shared" si="1"/>
        <v>0</v>
      </c>
      <c r="G72" s="140"/>
      <c r="H72" s="141"/>
      <c r="I72" s="141"/>
      <c r="J72" s="141"/>
      <c r="K72" s="141"/>
      <c r="L72" s="141"/>
      <c r="M72" s="141"/>
      <c r="N72" s="141"/>
      <c r="O72" s="141"/>
    </row>
    <row r="73" spans="1:15" ht="40.5" customHeight="1" x14ac:dyDescent="0.25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15" ht="84.75" customHeight="1" x14ac:dyDescent="0.25">
      <c r="A74" s="73" t="s">
        <v>73</v>
      </c>
      <c r="B74" s="71">
        <v>320</v>
      </c>
      <c r="C74" s="99">
        <f>C75+C76</f>
        <v>170.2</v>
      </c>
      <c r="D74" s="99">
        <f>D75+D76</f>
        <v>73.599999999999994</v>
      </c>
      <c r="E74" s="74">
        <f t="shared" si="0"/>
        <v>-96.6</v>
      </c>
      <c r="F74" s="75">
        <f t="shared" si="1"/>
        <v>0.4324324324324324</v>
      </c>
      <c r="G74" s="140"/>
      <c r="H74" s="141"/>
      <c r="I74" s="141"/>
      <c r="J74" s="141"/>
      <c r="K74" s="141"/>
      <c r="L74" s="141"/>
    </row>
    <row r="75" spans="1:15" ht="38.25" customHeight="1" x14ac:dyDescent="0.25">
      <c r="A75" s="73" t="s">
        <v>74</v>
      </c>
      <c r="B75" s="71">
        <v>321</v>
      </c>
      <c r="C75" s="79">
        <v>0</v>
      </c>
      <c r="D75" s="72">
        <v>0</v>
      </c>
      <c r="E75" s="74">
        <f t="shared" si="0"/>
        <v>0</v>
      </c>
      <c r="F75" s="75">
        <v>0</v>
      </c>
    </row>
    <row r="76" spans="1:15" ht="53.25" customHeight="1" x14ac:dyDescent="0.25">
      <c r="A76" s="73" t="s">
        <v>182</v>
      </c>
      <c r="B76" s="71">
        <v>322</v>
      </c>
      <c r="C76" s="99">
        <v>170.2</v>
      </c>
      <c r="D76" s="72">
        <v>73.599999999999994</v>
      </c>
      <c r="E76" s="74">
        <f t="shared" si="0"/>
        <v>-96.6</v>
      </c>
      <c r="F76" s="75">
        <f t="shared" si="1"/>
        <v>0.4324324324324324</v>
      </c>
      <c r="G76" s="153"/>
      <c r="H76" s="154"/>
      <c r="I76" s="154"/>
      <c r="J76" s="154"/>
      <c r="K76" s="154"/>
      <c r="L76" s="154"/>
      <c r="M76" s="154"/>
      <c r="N76" s="154"/>
    </row>
    <row r="77" spans="1:15" ht="18.75" x14ac:dyDescent="0.25">
      <c r="A77" s="73" t="s">
        <v>75</v>
      </c>
      <c r="B77" s="71">
        <v>400</v>
      </c>
      <c r="C77" s="100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15" ht="18.75" x14ac:dyDescent="0.25">
      <c r="A78" s="73" t="s">
        <v>76</v>
      </c>
      <c r="B78" s="71">
        <v>401</v>
      </c>
      <c r="C78" s="100">
        <v>0</v>
      </c>
      <c r="D78" s="81">
        <v>0</v>
      </c>
      <c r="E78" s="82">
        <f t="shared" si="0"/>
        <v>0</v>
      </c>
      <c r="F78" s="75">
        <v>0</v>
      </c>
    </row>
    <row r="79" spans="1:15" ht="18.75" x14ac:dyDescent="0.25">
      <c r="A79" s="73" t="s">
        <v>77</v>
      </c>
      <c r="B79" s="71">
        <v>402</v>
      </c>
      <c r="C79" s="100">
        <v>0</v>
      </c>
      <c r="D79" s="81">
        <v>0</v>
      </c>
      <c r="E79" s="82">
        <f t="shared" si="0"/>
        <v>0</v>
      </c>
      <c r="F79" s="75">
        <v>0</v>
      </c>
    </row>
    <row r="80" spans="1:15" ht="18.75" x14ac:dyDescent="0.25">
      <c r="A80" s="73" t="s">
        <v>62</v>
      </c>
      <c r="B80" s="71">
        <v>403</v>
      </c>
      <c r="C80" s="100">
        <v>0</v>
      </c>
      <c r="D80" s="81">
        <v>0</v>
      </c>
      <c r="E80" s="82">
        <f t="shared" si="0"/>
        <v>0</v>
      </c>
      <c r="F80" s="75">
        <v>0</v>
      </c>
    </row>
    <row r="81" spans="1:20" ht="18.75" x14ac:dyDescent="0.25">
      <c r="A81" s="73" t="s">
        <v>63</v>
      </c>
      <c r="B81" s="71">
        <v>404</v>
      </c>
      <c r="C81" s="100">
        <v>0</v>
      </c>
      <c r="D81" s="81">
        <v>0</v>
      </c>
      <c r="E81" s="82">
        <f t="shared" si="0"/>
        <v>0</v>
      </c>
      <c r="F81" s="75">
        <v>0</v>
      </c>
    </row>
    <row r="82" spans="1:20" ht="29.45" customHeight="1" x14ac:dyDescent="0.25">
      <c r="A82" s="73" t="s">
        <v>78</v>
      </c>
      <c r="B82" s="71">
        <v>405</v>
      </c>
      <c r="C82" s="100">
        <v>0</v>
      </c>
      <c r="D82" s="81">
        <v>0</v>
      </c>
      <c r="E82" s="82">
        <f t="shared" si="0"/>
        <v>0</v>
      </c>
      <c r="F82" s="75">
        <v>0</v>
      </c>
    </row>
    <row r="83" spans="1:20" ht="18.75" x14ac:dyDescent="0.25">
      <c r="A83" s="73" t="s">
        <v>79</v>
      </c>
      <c r="B83" s="71">
        <v>406</v>
      </c>
      <c r="C83" s="100">
        <v>0</v>
      </c>
      <c r="D83" s="81">
        <v>0</v>
      </c>
      <c r="E83" s="82">
        <f t="shared" si="0"/>
        <v>0</v>
      </c>
      <c r="F83" s="75">
        <v>0</v>
      </c>
    </row>
    <row r="84" spans="1:20" ht="37.5" x14ac:dyDescent="0.25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25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25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6.25" x14ac:dyDescent="0.25">
      <c r="A87" s="73" t="s">
        <v>177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25">
      <c r="A88" s="73" t="s">
        <v>183</v>
      </c>
      <c r="B88" s="69">
        <v>600</v>
      </c>
      <c r="C88" s="100">
        <v>0</v>
      </c>
      <c r="D88" s="77">
        <v>0</v>
      </c>
      <c r="E88" s="74">
        <f t="shared" si="2"/>
        <v>0</v>
      </c>
      <c r="F88" s="75">
        <v>0</v>
      </c>
      <c r="G88" s="151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</row>
    <row r="89" spans="1:20" ht="18.75" x14ac:dyDescent="0.25">
      <c r="A89" s="70" t="s">
        <v>83</v>
      </c>
      <c r="B89" s="71">
        <v>700</v>
      </c>
      <c r="C89" s="79">
        <f>SUM(C24)</f>
        <v>19406.3</v>
      </c>
      <c r="D89" s="79">
        <f>D24+D87</f>
        <v>17168</v>
      </c>
      <c r="E89" s="74">
        <f t="shared" si="2"/>
        <v>-2238.2999999999993</v>
      </c>
      <c r="F89" s="75">
        <f t="shared" ref="F89:F100" si="3">D89/C89</f>
        <v>0.88466116673451412</v>
      </c>
    </row>
    <row r="90" spans="1:20" ht="18.75" x14ac:dyDescent="0.25">
      <c r="A90" s="70" t="s">
        <v>84</v>
      </c>
      <c r="B90" s="71">
        <v>800</v>
      </c>
      <c r="C90" s="79">
        <v>19385.2</v>
      </c>
      <c r="D90" s="79">
        <f>D100</f>
        <v>17643.400000000001</v>
      </c>
      <c r="E90" s="80">
        <f t="shared" si="2"/>
        <v>-1741.7999999999993</v>
      </c>
      <c r="F90" s="75">
        <f t="shared" si="3"/>
        <v>0.91014794791903109</v>
      </c>
    </row>
    <row r="91" spans="1:20" ht="18.75" x14ac:dyDescent="0.25">
      <c r="A91" s="70" t="s">
        <v>85</v>
      </c>
      <c r="B91" s="83">
        <v>900</v>
      </c>
      <c r="C91" s="79">
        <f>C89-C90</f>
        <v>21.099999999998545</v>
      </c>
      <c r="D91" s="79">
        <f>D89-D90</f>
        <v>-475.40000000000146</v>
      </c>
      <c r="E91" s="80">
        <f t="shared" si="2"/>
        <v>-496.5</v>
      </c>
      <c r="F91" s="75">
        <v>0</v>
      </c>
    </row>
    <row r="92" spans="1:20" ht="18.75" x14ac:dyDescent="0.25">
      <c r="A92" s="70" t="s">
        <v>86</v>
      </c>
      <c r="B92" s="84"/>
      <c r="C92" s="85"/>
      <c r="D92" s="70"/>
      <c r="E92" s="74"/>
      <c r="F92" s="75"/>
    </row>
    <row r="93" spans="1:20" ht="37.5" x14ac:dyDescent="0.25">
      <c r="A93" s="73" t="s">
        <v>178</v>
      </c>
      <c r="B93" s="71">
        <v>1000</v>
      </c>
      <c r="C93" s="79">
        <f>C35+C42+C43+C55+C95+C31</f>
        <v>3075.9</v>
      </c>
      <c r="D93" s="79">
        <f>D35+D42+D43+D55+D95+D31</f>
        <v>1991.5</v>
      </c>
      <c r="E93" s="74">
        <f t="shared" si="2"/>
        <v>-1084.4000000000001</v>
      </c>
      <c r="F93" s="75">
        <f t="shared" si="3"/>
        <v>0.64745277804870116</v>
      </c>
      <c r="G93" s="4"/>
    </row>
    <row r="94" spans="1:20" ht="33.75" customHeight="1" x14ac:dyDescent="0.25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7.5" x14ac:dyDescent="0.25">
      <c r="A95" s="73" t="s">
        <v>179</v>
      </c>
      <c r="B95" s="71">
        <v>1002</v>
      </c>
      <c r="C95" s="79">
        <f>C32+C38+C39+C40+C41+C50</f>
        <v>1186.3000000000002</v>
      </c>
      <c r="D95" s="79">
        <f>D32+D38+D39+D40+D41+D50</f>
        <v>843.19999999999993</v>
      </c>
      <c r="E95" s="74">
        <f t="shared" si="2"/>
        <v>-343.10000000000025</v>
      </c>
      <c r="F95" s="75">
        <f t="shared" si="3"/>
        <v>0.71078142122565946</v>
      </c>
      <c r="G95" s="4"/>
    </row>
    <row r="96" spans="1:20" ht="18.75" x14ac:dyDescent="0.25">
      <c r="A96" s="73" t="s">
        <v>33</v>
      </c>
      <c r="B96" s="71">
        <v>1100</v>
      </c>
      <c r="C96" s="79">
        <f>C33+C62+C80</f>
        <v>12341.3</v>
      </c>
      <c r="D96" s="79">
        <f>D33+D62+D80</f>
        <v>12436.199999999999</v>
      </c>
      <c r="E96" s="74">
        <f t="shared" si="2"/>
        <v>94.899999999999636</v>
      </c>
      <c r="F96" s="75">
        <f t="shared" si="3"/>
        <v>1.007689627510878</v>
      </c>
      <c r="G96" s="4"/>
    </row>
    <row r="97" spans="1:9" ht="18.75" x14ac:dyDescent="0.25">
      <c r="A97" s="73" t="s">
        <v>34</v>
      </c>
      <c r="B97" s="71">
        <v>1200</v>
      </c>
      <c r="C97" s="79">
        <v>2696.6</v>
      </c>
      <c r="D97" s="79">
        <f>D34+D63+D81</f>
        <v>2460</v>
      </c>
      <c r="E97" s="80">
        <f t="shared" si="2"/>
        <v>-236.59999999999991</v>
      </c>
      <c r="F97" s="75">
        <f t="shared" si="3"/>
        <v>0.91225988281539716</v>
      </c>
    </row>
    <row r="98" spans="1:9" ht="18.75" x14ac:dyDescent="0.25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.75" x14ac:dyDescent="0.25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1271.4000000000001</v>
      </c>
      <c r="D99" s="79">
        <f>D36+D37+D44+D45+D46+D47+D48+D49+D51+D52+D53+D56+D57+D58+D59+D60+D61+D64+D65+D66+D67+D68+D69+D70+D71+D72+D73+D74+D77+D88</f>
        <v>755.7</v>
      </c>
      <c r="E99" s="74">
        <f t="shared" si="2"/>
        <v>-515.70000000000005</v>
      </c>
      <c r="F99" s="75">
        <f t="shared" si="3"/>
        <v>0.59438414346389801</v>
      </c>
    </row>
    <row r="100" spans="1:9" ht="18.75" x14ac:dyDescent="0.25">
      <c r="A100" s="70" t="s">
        <v>90</v>
      </c>
      <c r="B100" s="83">
        <v>1500</v>
      </c>
      <c r="C100" s="79">
        <v>19385.2</v>
      </c>
      <c r="D100" s="79">
        <f>SUM(D96:D99,D93)</f>
        <v>17643.400000000001</v>
      </c>
      <c r="E100" s="80">
        <f t="shared" si="2"/>
        <v>-1741.7999999999993</v>
      </c>
      <c r="F100" s="75">
        <f t="shared" si="3"/>
        <v>0.91014794791903109</v>
      </c>
    </row>
    <row r="101" spans="1:9" ht="18.75" x14ac:dyDescent="0.25">
      <c r="A101" s="86"/>
      <c r="B101" s="87"/>
      <c r="C101" s="87"/>
      <c r="D101" s="87"/>
      <c r="E101" s="87"/>
      <c r="F101" s="87"/>
      <c r="H101" s="4"/>
      <c r="I101" s="4"/>
    </row>
    <row r="102" spans="1:9" ht="18.75" x14ac:dyDescent="0.25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">
      <c r="A103" s="92" t="s">
        <v>190</v>
      </c>
      <c r="B103" s="89"/>
      <c r="C103" s="89"/>
      <c r="D103" s="150" t="s">
        <v>191</v>
      </c>
      <c r="E103" s="150"/>
      <c r="F103" s="150"/>
      <c r="H103" s="4"/>
      <c r="I103" s="4"/>
    </row>
    <row r="104" spans="1:9" ht="15.6" customHeight="1" x14ac:dyDescent="0.25">
      <c r="A104" s="93" t="s">
        <v>91</v>
      </c>
      <c r="B104" s="90"/>
      <c r="C104" s="122"/>
      <c r="D104" s="125" t="s">
        <v>93</v>
      </c>
      <c r="E104" s="125"/>
      <c r="F104" s="125"/>
      <c r="H104" s="4"/>
      <c r="I104" s="4"/>
    </row>
    <row r="105" spans="1:9" ht="18.75" x14ac:dyDescent="0.3">
      <c r="A105" s="67"/>
      <c r="B105" s="66"/>
      <c r="C105" s="67"/>
      <c r="D105" s="67"/>
      <c r="E105" s="67"/>
      <c r="F105" s="67"/>
    </row>
    <row r="106" spans="1:9" ht="18.75" x14ac:dyDescent="0.3">
      <c r="A106" s="67"/>
      <c r="B106" s="66"/>
      <c r="C106" s="67"/>
      <c r="D106" s="67"/>
      <c r="E106" s="67"/>
      <c r="F106" s="67"/>
    </row>
    <row r="107" spans="1:9" ht="18.75" x14ac:dyDescent="0.3">
      <c r="A107" s="67"/>
      <c r="B107" s="66"/>
      <c r="C107" s="67"/>
      <c r="D107" s="67"/>
      <c r="E107" s="67"/>
      <c r="F107" s="67"/>
    </row>
    <row r="108" spans="1:9" ht="20.25" x14ac:dyDescent="0.3">
      <c r="A108" s="59"/>
      <c r="B108" s="58"/>
      <c r="C108" s="59"/>
      <c r="D108" s="59"/>
      <c r="E108" s="59"/>
      <c r="F108" s="59"/>
    </row>
  </sheetData>
  <mergeCells count="42">
    <mergeCell ref="D103:F103"/>
    <mergeCell ref="G88:T88"/>
    <mergeCell ref="G61:P61"/>
    <mergeCell ref="D8:E8"/>
    <mergeCell ref="D10:E10"/>
    <mergeCell ref="D9:E9"/>
    <mergeCell ref="G72:O72"/>
    <mergeCell ref="G76:N76"/>
    <mergeCell ref="G44:L44"/>
    <mergeCell ref="G42:K42"/>
    <mergeCell ref="G74:L74"/>
    <mergeCell ref="D5:F5"/>
    <mergeCell ref="D11:E11"/>
    <mergeCell ref="D12:E12"/>
    <mergeCell ref="D6:E6"/>
    <mergeCell ref="D7:E7"/>
    <mergeCell ref="B11:C11"/>
    <mergeCell ref="G58:L58"/>
    <mergeCell ref="G32:M32"/>
    <mergeCell ref="G35:N35"/>
    <mergeCell ref="G37:U37"/>
    <mergeCell ref="G53:K53"/>
    <mergeCell ref="G43:L43"/>
    <mergeCell ref="G38:K38"/>
    <mergeCell ref="B12:C12"/>
    <mergeCell ref="B20:B21"/>
    <mergeCell ref="D104:F104"/>
    <mergeCell ref="B2:F2"/>
    <mergeCell ref="D3:F3"/>
    <mergeCell ref="D4:F4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7" zoomScale="120" zoomScaleNormal="120" workbookViewId="0">
      <selection activeCell="D16" sqref="D16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57" t="s">
        <v>96</v>
      </c>
      <c r="B2" s="157"/>
      <c r="C2" s="157"/>
      <c r="D2" s="157"/>
      <c r="E2" s="157"/>
      <c r="F2" s="157"/>
    </row>
    <row r="3" spans="1:7" ht="8.4499999999999993" customHeight="1" x14ac:dyDescent="0.25"/>
    <row r="4" spans="1:7" ht="15" customHeight="1" x14ac:dyDescent="0.25">
      <c r="A4" s="159" t="s">
        <v>15</v>
      </c>
      <c r="B4" s="159" t="s">
        <v>94</v>
      </c>
      <c r="C4" s="159" t="s">
        <v>18</v>
      </c>
      <c r="D4" s="159"/>
      <c r="E4" s="159"/>
      <c r="F4" s="159"/>
      <c r="G4" s="4"/>
    </row>
    <row r="5" spans="1:7" ht="37.15" customHeight="1" x14ac:dyDescent="0.25">
      <c r="A5" s="159"/>
      <c r="B5" s="159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573.79999999999995</v>
      </c>
      <c r="D8" s="9">
        <v>4749.1000000000004</v>
      </c>
      <c r="E8" s="10">
        <f>D8-C8</f>
        <v>4175.3</v>
      </c>
      <c r="F8" s="104">
        <f>D8/C8</f>
        <v>8.2765772046009083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4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0"/>
        <v>0</v>
      </c>
      <c r="F10" s="104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0"/>
        <v>0</v>
      </c>
      <c r="F11" s="104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0"/>
        <v>0</v>
      </c>
      <c r="F12" s="104">
        <v>0</v>
      </c>
      <c r="G12" s="4"/>
    </row>
    <row r="13" spans="1:7" ht="18" customHeight="1" x14ac:dyDescent="0.25">
      <c r="A13" s="9" t="s">
        <v>184</v>
      </c>
      <c r="B13" s="5">
        <v>2005</v>
      </c>
      <c r="C13" s="9"/>
      <c r="D13" s="9">
        <v>475.4</v>
      </c>
      <c r="E13" s="10">
        <f t="shared" si="0"/>
        <v>475.4</v>
      </c>
      <c r="F13" s="104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594.9</v>
      </c>
      <c r="D14" s="9">
        <f>D8-D13</f>
        <v>4273.7000000000007</v>
      </c>
      <c r="E14" s="10">
        <f t="shared" si="0"/>
        <v>3678.8000000000006</v>
      </c>
      <c r="F14" s="104">
        <f>D14/C14</f>
        <v>7.1838964531854108</v>
      </c>
      <c r="G14" s="4"/>
    </row>
    <row r="15" spans="1:7" ht="47.45" customHeight="1" x14ac:dyDescent="0.25">
      <c r="A15" s="8" t="s">
        <v>104</v>
      </c>
      <c r="B15" s="11">
        <v>2100</v>
      </c>
      <c r="C15" s="94">
        <f>SUM(C16:C20)</f>
        <v>2221.4</v>
      </c>
      <c r="D15" s="94">
        <f>SUM(D16:D20)</f>
        <v>2238.5159999999996</v>
      </c>
      <c r="E15" s="95">
        <f t="shared" si="0"/>
        <v>17.115999999999531</v>
      </c>
      <c r="F15" s="104">
        <f>D15/C15</f>
        <v>1.0077050508688212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v>2221.4</v>
      </c>
      <c r="D16" s="53">
        <f>'Таблиця 1'!D96*0.18</f>
        <v>2238.5159999999996</v>
      </c>
      <c r="E16" s="54">
        <f t="shared" si="0"/>
        <v>17.115999999999531</v>
      </c>
      <c r="F16" s="104">
        <f>D16/C16</f>
        <v>1.0077050508688212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0"/>
        <v>0</v>
      </c>
      <c r="F17" s="104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0"/>
        <v>0</v>
      </c>
      <c r="F18" s="104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0"/>
        <v>0</v>
      </c>
      <c r="F19" s="104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0"/>
        <v>0</v>
      </c>
      <c r="F20" s="104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4">
        <f>SUM(C22:C25)</f>
        <v>2881.7194999999997</v>
      </c>
      <c r="D21" s="94">
        <f>SUM(D22:D25)</f>
        <v>3081.81</v>
      </c>
      <c r="E21" s="95">
        <f t="shared" si="0"/>
        <v>200.09050000000025</v>
      </c>
      <c r="F21" s="104">
        <f>D21/C21</f>
        <v>1.069434412336107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0"/>
        <v>0</v>
      </c>
      <c r="F22" s="104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2696.6</v>
      </c>
      <c r="D23" s="53">
        <f>'Таблиця 1'!D97</f>
        <v>2460</v>
      </c>
      <c r="E23" s="54">
        <f t="shared" si="0"/>
        <v>-236.59999999999991</v>
      </c>
      <c r="F23" s="104">
        <f>D23/C23</f>
        <v>0.91225988281539716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0"/>
        <v>0</v>
      </c>
      <c r="F24" s="104">
        <v>0</v>
      </c>
      <c r="G24" s="4"/>
    </row>
    <row r="25" spans="1:7" ht="24" customHeight="1" x14ac:dyDescent="0.25">
      <c r="A25" s="9" t="s">
        <v>189</v>
      </c>
      <c r="B25" s="9">
        <v>2204</v>
      </c>
      <c r="C25" s="53">
        <f>'Таблиця 1'!C96*0.015</f>
        <v>185.11949999999999</v>
      </c>
      <c r="D25" s="53">
        <f>'Таблиця 1'!D96*0.05</f>
        <v>621.80999999999995</v>
      </c>
      <c r="E25" s="54">
        <f t="shared" si="0"/>
        <v>436.69049999999993</v>
      </c>
      <c r="F25" s="104">
        <f>D25/C25</f>
        <v>3.3589654250362604</v>
      </c>
      <c r="G25" s="4"/>
    </row>
    <row r="26" spans="1:7" ht="31.9" customHeight="1" x14ac:dyDescent="0.25">
      <c r="A26" s="8" t="s">
        <v>114</v>
      </c>
      <c r="B26" s="11">
        <v>2300</v>
      </c>
      <c r="C26" s="9"/>
      <c r="D26" s="9"/>
      <c r="E26" s="10">
        <f t="shared" si="0"/>
        <v>0</v>
      </c>
      <c r="F26" s="104">
        <v>0</v>
      </c>
      <c r="G26" s="4"/>
    </row>
    <row r="27" spans="1:7" ht="65.45" customHeight="1" x14ac:dyDescent="0.25">
      <c r="A27" s="9" t="s">
        <v>115</v>
      </c>
      <c r="B27" s="9">
        <v>2301</v>
      </c>
      <c r="C27" s="9"/>
      <c r="D27" s="9"/>
      <c r="E27" s="10">
        <f t="shared" si="0"/>
        <v>0</v>
      </c>
      <c r="F27" s="104">
        <v>0</v>
      </c>
      <c r="G27" s="4"/>
    </row>
    <row r="28" spans="1:7" ht="35.450000000000003" customHeight="1" x14ac:dyDescent="0.25">
      <c r="A28" s="9" t="s">
        <v>116</v>
      </c>
      <c r="B28" s="9">
        <v>2302</v>
      </c>
      <c r="C28" s="9"/>
      <c r="D28" s="9"/>
      <c r="E28" s="10">
        <f t="shared" si="0"/>
        <v>0</v>
      </c>
      <c r="F28" s="104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customHeight="1" thickBot="1" x14ac:dyDescent="0.3">
      <c r="A30" s="91" t="s">
        <v>190</v>
      </c>
      <c r="B30" s="14"/>
      <c r="C30" s="14"/>
      <c r="D30" s="150" t="s">
        <v>191</v>
      </c>
      <c r="E30" s="150"/>
      <c r="F30" s="150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58" t="s">
        <v>93</v>
      </c>
      <c r="F31" s="158"/>
    </row>
  </sheetData>
  <mergeCells count="6">
    <mergeCell ref="A2:F2"/>
    <mergeCell ref="E31:F31"/>
    <mergeCell ref="C4:F4"/>
    <mergeCell ref="B4:B5"/>
    <mergeCell ref="A4:A5"/>
    <mergeCell ref="D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opLeftCell="A4" zoomScale="130" zoomScaleNormal="130" zoomScaleSheetLayoutView="120" workbookViewId="0">
      <selection activeCell="D24" sqref="D24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117</v>
      </c>
    </row>
    <row r="2" spans="1:6" x14ac:dyDescent="0.25">
      <c r="A2" s="163" t="s">
        <v>118</v>
      </c>
      <c r="B2" s="163"/>
      <c r="C2" s="163"/>
      <c r="D2" s="163"/>
      <c r="E2" s="163"/>
      <c r="F2" s="163"/>
    </row>
    <row r="3" spans="1:6" ht="15.75" thickBot="1" x14ac:dyDescent="0.3"/>
    <row r="4" spans="1:6" ht="15.75" thickBot="1" x14ac:dyDescent="0.3">
      <c r="A4" s="164" t="s">
        <v>15</v>
      </c>
      <c r="B4" s="17" t="s">
        <v>16</v>
      </c>
      <c r="C4" s="167" t="s">
        <v>18</v>
      </c>
      <c r="D4" s="168"/>
      <c r="E4" s="168"/>
      <c r="F4" s="169"/>
    </row>
    <row r="5" spans="1:6" x14ac:dyDescent="0.25">
      <c r="A5" s="165"/>
      <c r="B5" s="18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6" ht="15.75" thickBot="1" x14ac:dyDescent="0.3">
      <c r="A6" s="166"/>
      <c r="B6" s="19"/>
      <c r="C6" s="166"/>
      <c r="D6" s="166"/>
      <c r="E6" s="166"/>
      <c r="F6" s="166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60" t="s">
        <v>119</v>
      </c>
      <c r="B8" s="161"/>
      <c r="C8" s="161"/>
      <c r="D8" s="161"/>
      <c r="E8" s="161"/>
      <c r="F8" s="162"/>
    </row>
    <row r="9" spans="1:6" ht="34.15" customHeight="1" thickBot="1" x14ac:dyDescent="0.3">
      <c r="A9" s="23" t="s">
        <v>120</v>
      </c>
      <c r="B9" s="22">
        <v>3000</v>
      </c>
      <c r="C9" s="20">
        <f>SUM(C10:C14)</f>
        <v>19406.3</v>
      </c>
      <c r="D9" s="20">
        <f>SUM(D10:D21)</f>
        <v>17168</v>
      </c>
      <c r="E9" s="20">
        <f t="shared" ref="E9:E14" si="0">D9-C9</f>
        <v>-2238.2999999999993</v>
      </c>
      <c r="F9" s="43">
        <f>D9/C9</f>
        <v>0.88466116673451412</v>
      </c>
    </row>
    <row r="10" spans="1:6" ht="42" customHeight="1" thickBot="1" x14ac:dyDescent="0.3">
      <c r="A10" s="25" t="s">
        <v>121</v>
      </c>
      <c r="B10" s="20">
        <v>3001</v>
      </c>
      <c r="C10" s="20">
        <v>700</v>
      </c>
      <c r="D10" s="20">
        <v>397.8</v>
      </c>
      <c r="E10" s="20">
        <f t="shared" si="0"/>
        <v>-302.2</v>
      </c>
      <c r="F10" s="43">
        <f>D10/C10</f>
        <v>0.56828571428571428</v>
      </c>
    </row>
    <row r="11" spans="1:6" ht="23.45" customHeight="1" thickBot="1" x14ac:dyDescent="0.3">
      <c r="A11" s="27" t="s">
        <v>25</v>
      </c>
      <c r="B11" s="20">
        <v>3002</v>
      </c>
      <c r="C11" s="20">
        <v>2136.3000000000002</v>
      </c>
      <c r="D11" s="20">
        <v>2449.6</v>
      </c>
      <c r="E11" s="20">
        <f t="shared" si="0"/>
        <v>313.29999999999973</v>
      </c>
      <c r="F11" s="43">
        <f>D11/C11</f>
        <v>1.1466554322894724</v>
      </c>
    </row>
    <row r="12" spans="1:6" ht="26.45" customHeight="1" thickBot="1" x14ac:dyDescent="0.3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16188.2</v>
      </c>
      <c r="D13" s="57">
        <f>'Таблиця 1'!D27</f>
        <v>13542.4</v>
      </c>
      <c r="E13" s="20">
        <f t="shared" si="0"/>
        <v>-2645.8000000000011</v>
      </c>
      <c r="F13" s="43">
        <f>D13/C13</f>
        <v>0.83655996343015282</v>
      </c>
    </row>
    <row r="14" spans="1:6" ht="15.75" thickBot="1" x14ac:dyDescent="0.3">
      <c r="A14" s="27" t="s">
        <v>28</v>
      </c>
      <c r="B14" s="20">
        <v>3005</v>
      </c>
      <c r="C14" s="20">
        <v>381.8</v>
      </c>
      <c r="D14" s="20">
        <v>777</v>
      </c>
      <c r="E14" s="20">
        <f t="shared" si="0"/>
        <v>395.2</v>
      </c>
      <c r="F14" s="43">
        <f>D14/C14</f>
        <v>2.0350969093766369</v>
      </c>
    </row>
    <row r="15" spans="1:6" ht="24" customHeight="1" thickBot="1" x14ac:dyDescent="0.3">
      <c r="A15" s="25" t="s">
        <v>122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124</v>
      </c>
      <c r="B17" s="28">
        <v>3200</v>
      </c>
      <c r="C17" s="20"/>
      <c r="D17" s="101"/>
      <c r="E17" s="20"/>
      <c r="F17" s="20"/>
    </row>
    <row r="18" spans="1:6" ht="22.9" customHeight="1" thickBot="1" x14ac:dyDescent="0.3">
      <c r="A18" s="25" t="s">
        <v>125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128</v>
      </c>
      <c r="B21" s="20">
        <v>3600</v>
      </c>
      <c r="C21" s="20">
        <v>0</v>
      </c>
      <c r="D21" s="20">
        <v>1.2</v>
      </c>
      <c r="E21" s="20">
        <f>D21-C21</f>
        <v>1.2</v>
      </c>
      <c r="F21" s="43">
        <v>0</v>
      </c>
    </row>
    <row r="22" spans="1:6" ht="30.6" customHeight="1" thickBot="1" x14ac:dyDescent="0.3">
      <c r="A22" s="23" t="s">
        <v>129</v>
      </c>
      <c r="B22" s="20">
        <v>3700</v>
      </c>
      <c r="C22" s="97">
        <v>19385.2</v>
      </c>
      <c r="D22" s="97">
        <v>17638.5</v>
      </c>
      <c r="E22" s="20">
        <f>D22-C22</f>
        <v>-1746.7000000000007</v>
      </c>
      <c r="F22" s="43">
        <f t="shared" ref="F22:F27" si="1">D22/C22</f>
        <v>0.90989517776448003</v>
      </c>
    </row>
    <row r="23" spans="1:6" ht="36" customHeight="1" thickBot="1" x14ac:dyDescent="0.3">
      <c r="A23" s="25" t="s">
        <v>130</v>
      </c>
      <c r="B23" s="20">
        <v>3701</v>
      </c>
      <c r="C23" s="97">
        <v>4269.3</v>
      </c>
      <c r="D23" s="97">
        <v>2687</v>
      </c>
      <c r="E23" s="20">
        <f>D23-C23</f>
        <v>-1582.3000000000002</v>
      </c>
      <c r="F23" s="43">
        <v>0</v>
      </c>
    </row>
    <row r="24" spans="1:6" ht="24" customHeight="1" thickBot="1" x14ac:dyDescent="0.3">
      <c r="A24" s="25" t="s">
        <v>131</v>
      </c>
      <c r="B24" s="20">
        <v>3702</v>
      </c>
      <c r="C24" s="97">
        <v>12341.3</v>
      </c>
      <c r="D24" s="97">
        <f>'Таблиця 1'!D96</f>
        <v>12436.199999999999</v>
      </c>
      <c r="E24" s="20">
        <f>D24-C24</f>
        <v>94.899999999999636</v>
      </c>
      <c r="F24" s="43">
        <f t="shared" si="1"/>
        <v>1.007689627510878</v>
      </c>
    </row>
    <row r="25" spans="1:6" ht="38.450000000000003" customHeight="1" thickBot="1" x14ac:dyDescent="0.3">
      <c r="A25" s="25" t="s">
        <v>132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">
      <c r="A26" s="25" t="s">
        <v>133</v>
      </c>
      <c r="B26" s="20">
        <v>3800</v>
      </c>
      <c r="C26" s="98">
        <v>5103.1000000000004</v>
      </c>
      <c r="D26" s="98">
        <f>'Таблиця 2'!D15+'Таблиця 2'!D21</f>
        <v>5320.3259999999991</v>
      </c>
      <c r="E26" s="57">
        <f>D26-C26</f>
        <v>217.22599999999875</v>
      </c>
      <c r="F26" s="43">
        <f t="shared" si="1"/>
        <v>1.0425674589955123</v>
      </c>
    </row>
    <row r="27" spans="1:6" ht="24" customHeight="1" thickBot="1" x14ac:dyDescent="0.3">
      <c r="A27" s="25" t="s">
        <v>134</v>
      </c>
      <c r="B27" s="20">
        <v>3801</v>
      </c>
      <c r="C27" s="98">
        <v>2221.4</v>
      </c>
      <c r="D27" s="98">
        <f>'Таблиця 2'!D16</f>
        <v>2238.5159999999996</v>
      </c>
      <c r="E27" s="57">
        <f>D27-C27</f>
        <v>17.115999999999531</v>
      </c>
      <c r="F27" s="43">
        <f t="shared" si="1"/>
        <v>1.0077050508688212</v>
      </c>
    </row>
    <row r="28" spans="1:6" ht="23.45" customHeight="1" thickBot="1" x14ac:dyDescent="0.3">
      <c r="A28" s="25" t="s">
        <v>135</v>
      </c>
      <c r="B28" s="20">
        <v>3900</v>
      </c>
      <c r="C28" s="97"/>
      <c r="D28" s="97"/>
      <c r="E28" s="20"/>
      <c r="F28" s="20"/>
    </row>
    <row r="29" spans="1:6" ht="21" customHeight="1" thickBot="1" x14ac:dyDescent="0.3">
      <c r="A29" s="25" t="s">
        <v>136</v>
      </c>
      <c r="B29" s="20">
        <v>4000</v>
      </c>
      <c r="C29" s="97"/>
      <c r="D29" s="9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137</v>
      </c>
      <c r="B31" s="20">
        <v>6000</v>
      </c>
      <c r="C31" s="105">
        <v>0</v>
      </c>
      <c r="D31" s="20">
        <v>0</v>
      </c>
      <c r="E31" s="57">
        <f>D31-C31</f>
        <v>0</v>
      </c>
      <c r="F31" s="43">
        <v>0</v>
      </c>
    </row>
    <row r="32" spans="1:6" ht="15.75" thickBot="1" x14ac:dyDescent="0.3">
      <c r="A32" s="160" t="s">
        <v>138</v>
      </c>
      <c r="B32" s="161"/>
      <c r="C32" s="161"/>
      <c r="D32" s="161"/>
      <c r="E32" s="161"/>
      <c r="F32" s="162"/>
    </row>
    <row r="33" spans="1:6" ht="38.450000000000003" customHeight="1" thickBot="1" x14ac:dyDescent="0.3">
      <c r="A33" s="23" t="s">
        <v>139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140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141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144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146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147</v>
      </c>
      <c r="B43" s="20">
        <v>10100</v>
      </c>
      <c r="C43" s="24">
        <f>C9</f>
        <v>19406.3</v>
      </c>
      <c r="D43" s="24">
        <f>D9</f>
        <v>17168</v>
      </c>
      <c r="E43" s="24">
        <f>D43-C43</f>
        <v>-2238.2999999999993</v>
      </c>
      <c r="F43" s="43">
        <f>D43/C43</f>
        <v>0.88466116673451412</v>
      </c>
    </row>
    <row r="44" spans="1:6" ht="30" customHeight="1" thickBot="1" x14ac:dyDescent="0.3">
      <c r="A44" s="25" t="s">
        <v>148</v>
      </c>
      <c r="B44" s="20">
        <v>10200</v>
      </c>
      <c r="C44" s="24">
        <v>573.79999999999995</v>
      </c>
      <c r="D44" s="24">
        <v>4749.1000000000004</v>
      </c>
      <c r="E44" s="24">
        <f>D44-C44</f>
        <v>4175.3</v>
      </c>
      <c r="F44" s="43">
        <f>D44/C44</f>
        <v>8.2765772046009083</v>
      </c>
    </row>
    <row r="45" spans="1:6" ht="22.9" customHeight="1" thickBot="1" x14ac:dyDescent="0.3">
      <c r="A45" s="25" t="s">
        <v>149</v>
      </c>
      <c r="B45" s="20">
        <v>10300</v>
      </c>
      <c r="C45" s="24">
        <v>594.9</v>
      </c>
      <c r="D45" s="24">
        <v>4273.7</v>
      </c>
      <c r="E45" s="24">
        <f>D45-C45</f>
        <v>3678.7999999999997</v>
      </c>
      <c r="F45" s="43">
        <f>D45/C45</f>
        <v>7.183896453185409</v>
      </c>
    </row>
    <row r="48" spans="1:6" ht="15" customHeight="1" thickBot="1" x14ac:dyDescent="0.3">
      <c r="A48" s="91" t="s">
        <v>190</v>
      </c>
      <c r="B48" s="14"/>
      <c r="C48" s="14"/>
      <c r="D48" s="150" t="s">
        <v>191</v>
      </c>
      <c r="E48" s="150"/>
      <c r="F48" s="150"/>
    </row>
    <row r="49" spans="1:6" ht="24" customHeight="1" x14ac:dyDescent="0.25">
      <c r="A49" s="48" t="s">
        <v>91</v>
      </c>
      <c r="B49" s="13" t="s">
        <v>92</v>
      </c>
      <c r="C49" s="13"/>
      <c r="D49" s="158" t="s">
        <v>93</v>
      </c>
      <c r="E49" s="158"/>
      <c r="F49" s="158"/>
    </row>
  </sheetData>
  <mergeCells count="11"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  <mergeCell ref="D48:F48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D14" sqref="D14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150</v>
      </c>
    </row>
    <row r="2" spans="1:7" x14ac:dyDescent="0.25">
      <c r="A2" s="163" t="s">
        <v>151</v>
      </c>
      <c r="B2" s="163"/>
      <c r="C2" s="163"/>
      <c r="D2" s="163"/>
      <c r="E2" s="163"/>
      <c r="F2" s="163"/>
    </row>
    <row r="3" spans="1:7" ht="15.75" thickBot="1" x14ac:dyDescent="0.3">
      <c r="A3" s="30"/>
    </row>
    <row r="4" spans="1:7" ht="15.75" thickBot="1" x14ac:dyDescent="0.3">
      <c r="A4" s="170" t="s">
        <v>15</v>
      </c>
      <c r="B4" s="31" t="s">
        <v>16</v>
      </c>
      <c r="C4" s="173" t="s">
        <v>18</v>
      </c>
      <c r="D4" s="174"/>
      <c r="E4" s="174"/>
      <c r="F4" s="175"/>
    </row>
    <row r="5" spans="1:7" x14ac:dyDescent="0.25">
      <c r="A5" s="171"/>
      <c r="B5" s="32" t="s">
        <v>17</v>
      </c>
      <c r="C5" s="170" t="s">
        <v>19</v>
      </c>
      <c r="D5" s="170" t="s">
        <v>20</v>
      </c>
      <c r="E5" s="170" t="s">
        <v>21</v>
      </c>
      <c r="F5" s="170" t="s">
        <v>22</v>
      </c>
    </row>
    <row r="6" spans="1:7" ht="15.75" thickBot="1" x14ac:dyDescent="0.3">
      <c r="A6" s="172"/>
      <c r="B6" s="19"/>
      <c r="C6" s="172"/>
      <c r="D6" s="172"/>
      <c r="E6" s="172"/>
      <c r="F6" s="172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152</v>
      </c>
      <c r="B8" s="22">
        <v>11000</v>
      </c>
      <c r="C8" s="49">
        <f>SUM(C9:C14)</f>
        <v>0</v>
      </c>
      <c r="D8" s="107">
        <f>SUM(D9:D14)</f>
        <v>0</v>
      </c>
      <c r="E8" s="49">
        <f>SUM(E9:E14)</f>
        <v>0</v>
      </c>
      <c r="F8" s="43">
        <v>0</v>
      </c>
    </row>
    <row r="9" spans="1:7" ht="15.75" thickBot="1" x14ac:dyDescent="0.3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154</v>
      </c>
      <c r="B10" s="20">
        <v>11002</v>
      </c>
      <c r="C10" s="26">
        <v>0</v>
      </c>
      <c r="D10" s="26">
        <v>0</v>
      </c>
      <c r="E10" s="26">
        <f>D10-C10</f>
        <v>0</v>
      </c>
      <c r="F10" s="43">
        <v>0</v>
      </c>
    </row>
    <row r="11" spans="1:7" ht="28.9" customHeight="1" thickBot="1" x14ac:dyDescent="0.3">
      <c r="A11" s="33" t="s">
        <v>155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156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144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145</v>
      </c>
      <c r="B14" s="20">
        <v>11006</v>
      </c>
      <c r="C14" s="26">
        <v>0</v>
      </c>
      <c r="D14" s="26">
        <v>0</v>
      </c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1" t="s">
        <v>190</v>
      </c>
      <c r="B16" s="14"/>
      <c r="C16" s="14"/>
      <c r="D16" s="150" t="s">
        <v>191</v>
      </c>
      <c r="E16" s="150"/>
      <c r="F16" s="150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58" t="s">
        <v>93</v>
      </c>
      <c r="F17" s="158"/>
      <c r="G17" s="45"/>
    </row>
  </sheetData>
  <mergeCells count="9">
    <mergeCell ref="E17:F17"/>
    <mergeCell ref="A2:F2"/>
    <mergeCell ref="A4:A6"/>
    <mergeCell ref="C4:F4"/>
    <mergeCell ref="C5:C6"/>
    <mergeCell ref="D5:D6"/>
    <mergeCell ref="E5:E6"/>
    <mergeCell ref="F5:F6"/>
    <mergeCell ref="D16:F1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tabSelected="1" zoomScale="120" zoomScaleNormal="120" workbookViewId="0">
      <selection activeCell="C21" sqref="C21:C23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157</v>
      </c>
    </row>
    <row r="2" spans="1:14" x14ac:dyDescent="0.25">
      <c r="A2" s="157" t="s">
        <v>158</v>
      </c>
      <c r="B2" s="157"/>
      <c r="C2" s="157"/>
      <c r="D2" s="157"/>
    </row>
    <row r="3" spans="1:14" x14ac:dyDescent="0.25">
      <c r="A3" s="36"/>
    </row>
    <row r="4" spans="1:14" x14ac:dyDescent="0.25">
      <c r="A4" s="180" t="s">
        <v>15</v>
      </c>
      <c r="B4" s="181" t="s">
        <v>18</v>
      </c>
      <c r="C4" s="181"/>
      <c r="D4" s="181"/>
    </row>
    <row r="5" spans="1:14" x14ac:dyDescent="0.25">
      <c r="A5" s="180"/>
      <c r="B5" s="181" t="s">
        <v>19</v>
      </c>
      <c r="C5" s="181" t="s">
        <v>20</v>
      </c>
      <c r="D5" s="181" t="s">
        <v>21</v>
      </c>
    </row>
    <row r="6" spans="1:14" x14ac:dyDescent="0.25">
      <c r="A6" s="180"/>
      <c r="B6" s="181"/>
      <c r="C6" s="181"/>
      <c r="D6" s="181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180</v>
      </c>
      <c r="B8" s="38">
        <f>SUM(B9:B11)</f>
        <v>253</v>
      </c>
      <c r="C8" s="38">
        <f>SUM(C9:C11)</f>
        <v>256</v>
      </c>
      <c r="D8" s="38">
        <f>C8-B8</f>
        <v>3</v>
      </c>
    </row>
    <row r="9" spans="1:14" x14ac:dyDescent="0.25">
      <c r="A9" s="40" t="s">
        <v>159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25">
      <c r="A10" s="40" t="s">
        <v>160</v>
      </c>
      <c r="B10" s="41">
        <v>46</v>
      </c>
      <c r="C10" s="103">
        <v>43</v>
      </c>
      <c r="D10" s="41">
        <f t="shared" si="0"/>
        <v>-3</v>
      </c>
      <c r="I10" s="184"/>
      <c r="J10" s="184"/>
      <c r="K10" s="184"/>
      <c r="L10" s="184"/>
      <c r="M10" s="184"/>
    </row>
    <row r="11" spans="1:14" x14ac:dyDescent="0.25">
      <c r="A11" s="40" t="s">
        <v>161</v>
      </c>
      <c r="B11" s="41">
        <v>206</v>
      </c>
      <c r="C11" s="103">
        <v>212</v>
      </c>
      <c r="D11" s="41">
        <f t="shared" si="0"/>
        <v>6</v>
      </c>
      <c r="I11" s="118"/>
      <c r="J11" s="118"/>
      <c r="K11" s="118"/>
      <c r="L11" s="118"/>
    </row>
    <row r="12" spans="1:14" x14ac:dyDescent="0.25">
      <c r="A12" s="39" t="s">
        <v>162</v>
      </c>
      <c r="B12" s="38">
        <f>SUM(B13:B15)</f>
        <v>11814.3</v>
      </c>
      <c r="C12" s="38">
        <f>SUM(C13:C15)</f>
        <v>11909.199999999999</v>
      </c>
      <c r="D12" s="55">
        <f t="shared" si="0"/>
        <v>94.899999999999636</v>
      </c>
      <c r="E12" s="176"/>
      <c r="F12" s="177"/>
      <c r="G12" s="177"/>
      <c r="H12" s="177"/>
      <c r="I12" s="177"/>
      <c r="J12" s="177"/>
      <c r="K12" s="177"/>
      <c r="L12" s="177"/>
      <c r="M12" s="177"/>
      <c r="N12" s="177"/>
    </row>
    <row r="13" spans="1:14" x14ac:dyDescent="0.25">
      <c r="A13" s="40" t="s">
        <v>159</v>
      </c>
      <c r="B13" s="119">
        <v>120</v>
      </c>
      <c r="C13" s="119">
        <v>115.7</v>
      </c>
      <c r="D13" s="56">
        <v>-80.900000000000006</v>
      </c>
    </row>
    <row r="14" spans="1:14" x14ac:dyDescent="0.25">
      <c r="A14" s="40" t="s">
        <v>160</v>
      </c>
      <c r="B14" s="119">
        <f>1711.3-28.8</f>
        <v>1682.5</v>
      </c>
      <c r="C14" s="119">
        <f>1675.5-1.6</f>
        <v>1673.9</v>
      </c>
      <c r="D14" s="56">
        <f t="shared" si="0"/>
        <v>-8.5999999999999091</v>
      </c>
    </row>
    <row r="15" spans="1:14" x14ac:dyDescent="0.25">
      <c r="A15" s="40" t="s">
        <v>161</v>
      </c>
      <c r="B15" s="119">
        <f>10510-498.2</f>
        <v>10011.799999999999</v>
      </c>
      <c r="C15" s="119">
        <f>10105.8+8.8+5</f>
        <v>10119.599999999999</v>
      </c>
      <c r="D15" s="56">
        <f t="shared" si="0"/>
        <v>107.79999999999927</v>
      </c>
    </row>
    <row r="16" spans="1:14" ht="31.5" x14ac:dyDescent="0.25">
      <c r="A16" s="39" t="s">
        <v>163</v>
      </c>
      <c r="B16" s="117"/>
      <c r="C16" s="42"/>
      <c r="D16" s="55"/>
    </row>
    <row r="17" spans="1:12" x14ac:dyDescent="0.25">
      <c r="A17" s="40" t="s">
        <v>159</v>
      </c>
      <c r="B17" s="102">
        <v>62</v>
      </c>
      <c r="C17" s="56">
        <v>38</v>
      </c>
      <c r="D17" s="56">
        <f t="shared" si="0"/>
        <v>-24</v>
      </c>
    </row>
    <row r="18" spans="1:12" x14ac:dyDescent="0.25">
      <c r="A18" s="40" t="s">
        <v>160</v>
      </c>
      <c r="B18" s="102">
        <v>11.1</v>
      </c>
      <c r="C18" s="56">
        <f>C14/3/C10</f>
        <v>12.975968992248063</v>
      </c>
      <c r="D18" s="56">
        <f t="shared" si="0"/>
        <v>1.8759689922480636</v>
      </c>
    </row>
    <row r="19" spans="1:12" x14ac:dyDescent="0.25">
      <c r="A19" s="40" t="s">
        <v>161</v>
      </c>
      <c r="B19" s="102">
        <v>16.5</v>
      </c>
      <c r="C19" s="56">
        <v>16</v>
      </c>
      <c r="D19" s="56">
        <f t="shared" si="0"/>
        <v>-0.5</v>
      </c>
    </row>
    <row r="20" spans="1:12" x14ac:dyDescent="0.25">
      <c r="A20" s="39" t="s">
        <v>164</v>
      </c>
      <c r="B20" s="55">
        <f>SUM(B21:B23)</f>
        <v>12341.3</v>
      </c>
      <c r="C20" s="106">
        <f>SUM(C21:C23)</f>
        <v>12436.199999999999</v>
      </c>
      <c r="D20" s="55">
        <f t="shared" si="0"/>
        <v>94.899999999999636</v>
      </c>
    </row>
    <row r="21" spans="1:12" x14ac:dyDescent="0.25">
      <c r="A21" s="40" t="s">
        <v>159</v>
      </c>
      <c r="B21" s="119">
        <v>120</v>
      </c>
      <c r="C21" s="119">
        <v>115.7</v>
      </c>
      <c r="D21" s="56">
        <f t="shared" si="0"/>
        <v>-4.2999999999999972</v>
      </c>
    </row>
    <row r="22" spans="1:12" x14ac:dyDescent="0.25">
      <c r="A22" s="40" t="s">
        <v>160</v>
      </c>
      <c r="B22" s="119">
        <v>1711.3</v>
      </c>
      <c r="C22" s="119">
        <f>1704.3-1.6</f>
        <v>1702.7</v>
      </c>
      <c r="D22" s="56">
        <f t="shared" si="0"/>
        <v>-8.5999999999999091</v>
      </c>
      <c r="K22" s="109"/>
      <c r="L22" s="108"/>
    </row>
    <row r="23" spans="1:12" x14ac:dyDescent="0.25">
      <c r="A23" s="40" t="s">
        <v>161</v>
      </c>
      <c r="B23" s="119">
        <v>10510</v>
      </c>
      <c r="C23" s="119">
        <f>10612.8+5</f>
        <v>10617.8</v>
      </c>
      <c r="D23" s="56">
        <f t="shared" si="0"/>
        <v>107.79999999999927</v>
      </c>
    </row>
    <row r="24" spans="1:12" ht="31.5" x14ac:dyDescent="0.25">
      <c r="A24" s="39" t="s">
        <v>165</v>
      </c>
      <c r="B24" s="42"/>
      <c r="C24" s="42"/>
      <c r="D24" s="55"/>
    </row>
    <row r="25" spans="1:12" x14ac:dyDescent="0.25">
      <c r="A25" s="40" t="s">
        <v>159</v>
      </c>
      <c r="B25" s="56">
        <v>40</v>
      </c>
      <c r="C25" s="56">
        <v>38</v>
      </c>
      <c r="D25" s="56">
        <f t="shared" si="0"/>
        <v>-2</v>
      </c>
    </row>
    <row r="26" spans="1:12" x14ac:dyDescent="0.25">
      <c r="A26" s="40" t="s">
        <v>160</v>
      </c>
      <c r="B26" s="114">
        <v>12.5</v>
      </c>
      <c r="C26" s="114">
        <v>13.2</v>
      </c>
      <c r="D26" s="114">
        <f t="shared" si="0"/>
        <v>0.69999999999999929</v>
      </c>
    </row>
    <row r="27" spans="1:12" ht="16.5" customHeight="1" x14ac:dyDescent="0.25">
      <c r="A27" s="111" t="s">
        <v>186</v>
      </c>
      <c r="B27" s="115">
        <v>17</v>
      </c>
      <c r="C27" s="114">
        <v>16.7</v>
      </c>
      <c r="D27" s="114">
        <v>-4.5</v>
      </c>
    </row>
    <row r="28" spans="1:12" x14ac:dyDescent="0.25">
      <c r="A28" s="112" t="s">
        <v>185</v>
      </c>
      <c r="B28" s="110">
        <v>25.4</v>
      </c>
      <c r="C28" s="110">
        <v>26.4</v>
      </c>
      <c r="D28" s="182"/>
    </row>
    <row r="29" spans="1:12" x14ac:dyDescent="0.25">
      <c r="A29" s="112" t="s">
        <v>187</v>
      </c>
      <c r="B29" s="110">
        <v>15</v>
      </c>
      <c r="C29" s="110">
        <v>14.4</v>
      </c>
      <c r="D29" s="182"/>
    </row>
    <row r="30" spans="1:12" x14ac:dyDescent="0.25">
      <c r="A30" s="113" t="s">
        <v>188</v>
      </c>
      <c r="B30" s="116">
        <v>8</v>
      </c>
      <c r="C30" s="116">
        <v>9</v>
      </c>
      <c r="D30" s="183"/>
    </row>
    <row r="31" spans="1:12" x14ac:dyDescent="0.25">
      <c r="A31" s="37"/>
    </row>
    <row r="32" spans="1:12" ht="16.149999999999999" customHeight="1" thickBot="1" x14ac:dyDescent="0.3">
      <c r="A32" s="46" t="s">
        <v>190</v>
      </c>
      <c r="B32" s="179" t="s">
        <v>191</v>
      </c>
      <c r="C32" s="179"/>
      <c r="D32" s="179"/>
      <c r="E32" s="44"/>
    </row>
    <row r="33" spans="1:5" x14ac:dyDescent="0.25">
      <c r="A33" s="47" t="s">
        <v>170</v>
      </c>
      <c r="B33" s="3"/>
      <c r="C33" s="178" t="s">
        <v>169</v>
      </c>
      <c r="D33" s="178"/>
      <c r="E33" s="3"/>
    </row>
    <row r="34" spans="1:5" x14ac:dyDescent="0.25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D28:D30"/>
    <mergeCell ref="I10:M1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2025-12-24T15:24:16Z</dcterms:modified>
</cp:coreProperties>
</file>